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tabRatio="605" activeTab="0"/>
  </bookViews>
  <sheets>
    <sheet name="содержание и ремонт" sheetId="1" r:id="rId1"/>
    <sheet name="коммунальные услуги" sheetId="2" r:id="rId2"/>
  </sheets>
  <definedNames/>
  <calcPr fullCalcOnLoad="1"/>
</workbook>
</file>

<file path=xl/sharedStrings.xml><?xml version="1.0" encoding="utf-8"?>
<sst xmlns="http://schemas.openxmlformats.org/spreadsheetml/2006/main" count="106" uniqueCount="92">
  <si>
    <t>Статья доходов и расходов</t>
  </si>
  <si>
    <t xml:space="preserve">ВСЕГО РАСХОДОВ </t>
  </si>
  <si>
    <t>Отопление (кв.м)</t>
  </si>
  <si>
    <t>Оплата коммунальных услуг:</t>
  </si>
  <si>
    <t>Ед.изм.</t>
  </si>
  <si>
    <t>№       п/п</t>
  </si>
  <si>
    <t>Вывоз и захоронение ТБО</t>
  </si>
  <si>
    <t>ГВС (чел.)</t>
  </si>
  <si>
    <t>ХВС (чел.)</t>
  </si>
  <si>
    <t>Канализация (чел.)</t>
  </si>
  <si>
    <t xml:space="preserve">Содержание лифтов </t>
  </si>
  <si>
    <t>Отклонение</t>
  </si>
  <si>
    <t>Примечание</t>
  </si>
  <si>
    <t>2.1.</t>
  </si>
  <si>
    <t>2.2.</t>
  </si>
  <si>
    <t>2.4.</t>
  </si>
  <si>
    <t>2.5.</t>
  </si>
  <si>
    <t>2.7.</t>
  </si>
  <si>
    <t>Электроэнергия</t>
  </si>
  <si>
    <t>Итого по коммунальным услугам</t>
  </si>
  <si>
    <t>№ п/п</t>
  </si>
  <si>
    <t>Вид услуги</t>
  </si>
  <si>
    <t>ед.изм.</t>
  </si>
  <si>
    <t>Начислено с учетом долга на начало отчетного периода</t>
  </si>
  <si>
    <t>Дельта расчетов (долг/                           переплата)</t>
  </si>
  <si>
    <t>Отопление</t>
  </si>
  <si>
    <t>руб.коп.</t>
  </si>
  <si>
    <t>Горячее водоснабжение</t>
  </si>
  <si>
    <t>Холодное водоснабжение</t>
  </si>
  <si>
    <t>Водоотведение</t>
  </si>
  <si>
    <t>ЗУ "Домофоны"</t>
  </si>
  <si>
    <t>Капитальный ремонт</t>
  </si>
  <si>
    <t>Содержание и ремонт ж/ф</t>
  </si>
  <si>
    <t>ИТОГО</t>
  </si>
  <si>
    <t>Оплачено население за отчетный период</t>
  </si>
  <si>
    <t>Оплачено поставщикам услуг за 2014 год</t>
  </si>
  <si>
    <t>01 апреля 2015 г.</t>
  </si>
  <si>
    <t xml:space="preserve">Начислено населению за 2014 год </t>
  </si>
  <si>
    <t>2.6.</t>
  </si>
  <si>
    <t>директор ООО ЖЭУ "Подольский ДСК"</t>
  </si>
  <si>
    <t>_____________________В.В.Снитко</t>
  </si>
  <si>
    <t xml:space="preserve">Техническое обслуживание всего, в том числе </t>
  </si>
  <si>
    <t>Заработная плата</t>
  </si>
  <si>
    <t>Страховые взносы</t>
  </si>
  <si>
    <t>Материалы</t>
  </si>
  <si>
    <t>Работы, выполненные подрядными организациями</t>
  </si>
  <si>
    <t>Техничесое обслуживание вентканалов, электроработы</t>
  </si>
  <si>
    <t>Проверка герметичности газопровода</t>
  </si>
  <si>
    <t>Дератизация, дезинсекция</t>
  </si>
  <si>
    <t>Общехозяйственные расходы всего, в том числе:</t>
  </si>
  <si>
    <t>Заработная плата АУП и ИТР</t>
  </si>
  <si>
    <t>Страхование ж/ф</t>
  </si>
  <si>
    <t>Амортизация ОС</t>
  </si>
  <si>
    <t xml:space="preserve">Взыскание задолженности </t>
  </si>
  <si>
    <t>Услуги БТИ</t>
  </si>
  <si>
    <t>Санитарное содержание мест общего пользования (договор с ООО "Клинтехно)</t>
  </si>
  <si>
    <r>
      <t xml:space="preserve">Содержание придомовой территории всего, </t>
    </r>
    <r>
      <rPr>
        <b/>
        <i/>
        <sz val="10"/>
        <rFont val="Arial Cyr"/>
        <family val="0"/>
      </rPr>
      <t>в том числе</t>
    </r>
  </si>
  <si>
    <t>заработная плата</t>
  </si>
  <si>
    <t>страховые взносы</t>
  </si>
  <si>
    <t>материалы</t>
  </si>
  <si>
    <t>вывоз снега, работа трактора</t>
  </si>
  <si>
    <r>
      <t>Финансовый результам</t>
    </r>
    <r>
      <rPr>
        <sz val="11"/>
        <rFont val="Arial Cyr"/>
        <family val="0"/>
      </rPr>
      <t xml:space="preserve"> </t>
    </r>
  </si>
  <si>
    <t>Справка по оплате населением предоставленных  услуг .</t>
  </si>
  <si>
    <t>ИТОГО задолженность собственников жилых/нежилых помещений по МКД</t>
  </si>
  <si>
    <t xml:space="preserve">Отопление </t>
  </si>
  <si>
    <t>ГВС</t>
  </si>
  <si>
    <t xml:space="preserve">ХВС </t>
  </si>
  <si>
    <t xml:space="preserve">Канализация </t>
  </si>
  <si>
    <t>Техническое обслуживание ИТП</t>
  </si>
  <si>
    <t>Наименование коммунальной услуги</t>
  </si>
  <si>
    <t>Начислено за поставку КУ за отчетный период, руб.</t>
  </si>
  <si>
    <t>Задолженность собственников за КУ за отчетный период, руб.</t>
  </si>
  <si>
    <t>Оплачено КУ по показаниям ОДПУ за отчетный период, руб.</t>
  </si>
  <si>
    <t>Взыскано с собственников за КУ за отчетный период, руб.</t>
  </si>
  <si>
    <t>Сведения о коммунальных услугах по адресу: ул. Веллинга, д.11 за 2014 год</t>
  </si>
  <si>
    <r>
      <t>Площадь МКД, м</t>
    </r>
    <r>
      <rPr>
        <sz val="10"/>
        <rFont val="Calibri"/>
        <family val="2"/>
      </rPr>
      <t>²</t>
    </r>
  </si>
  <si>
    <t xml:space="preserve">Фактически начислено собственникам за отчетный период, руб. </t>
  </si>
  <si>
    <t>Фактически оплачено собственниками за отчетный период, руб.</t>
  </si>
  <si>
    <r>
      <t xml:space="preserve">Задолженность собственников по оплате услуг за отчетный период составляет                                         </t>
    </r>
    <r>
      <rPr>
        <b/>
        <sz val="11"/>
        <rFont val="Arial Cyr"/>
        <family val="0"/>
      </rPr>
      <t xml:space="preserve">  186 557  руб.</t>
    </r>
  </si>
  <si>
    <r>
      <rPr>
        <b/>
        <i/>
        <sz val="10"/>
        <rFont val="Arial Cyr"/>
        <family val="0"/>
      </rPr>
      <t xml:space="preserve">Содержание и ремонт жилых помещений всего:            </t>
    </r>
    <r>
      <rPr>
        <sz val="10"/>
        <rFont val="Arial Cyr"/>
        <family val="0"/>
      </rPr>
      <t xml:space="preserve">                                 в том числе                       </t>
    </r>
  </si>
  <si>
    <t>от содержания общего имущества</t>
  </si>
  <si>
    <t>от управления МКД</t>
  </si>
  <si>
    <r>
      <t>Ставка оплаты, руб., м</t>
    </r>
    <r>
      <rPr>
        <sz val="10"/>
        <rFont val="Calibri"/>
        <family val="2"/>
      </rPr>
      <t>²</t>
    </r>
  </si>
  <si>
    <t>Расходы, руб.</t>
  </si>
  <si>
    <r>
      <t>Капитальный ремонт       (м</t>
    </r>
    <r>
      <rPr>
        <sz val="10"/>
        <rFont val="Calibri"/>
        <family val="2"/>
      </rPr>
      <t>²</t>
    </r>
    <r>
      <rPr>
        <sz val="8"/>
        <rFont val="Arial Cyr"/>
        <family val="0"/>
      </rPr>
      <t>)</t>
    </r>
  </si>
  <si>
    <t>ЗУ "Домофон"                   (кв.)</t>
  </si>
  <si>
    <t>Консьержка                       (кв.)</t>
  </si>
  <si>
    <t>Фактически начислено за отчетный период, руб.</t>
  </si>
  <si>
    <t>Оплачено поставщикам услуг за отчетный период, руб.</t>
  </si>
  <si>
    <t>Задолженность собственников за отчетный период, руб.</t>
  </si>
  <si>
    <r>
      <t xml:space="preserve">  ОТЧЕТНАЯ СМЕТА ДОХОДОВ И РАСХОДОВ ЗА 2014 год                                                                                            ЖЭУ "Подольский ДСК"  по адресу: </t>
    </r>
    <r>
      <rPr>
        <b/>
        <i/>
        <sz val="13"/>
        <rFont val="Arial Cyr"/>
        <family val="0"/>
      </rPr>
      <t>ул. Веллинга, д.11</t>
    </r>
  </si>
  <si>
    <t>Утверждаю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</si>
</sst>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#,##0.0"/>
    <numFmt numFmtId="173" formatCode="#,##0.00;[Red]#,##0.00"/>
  </numFmts>
  <fonts count="50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0" zoomScaleNormal="80" zoomScalePageLayoutView="0" workbookViewId="0" topLeftCell="A35">
      <selection activeCell="A43" sqref="A43:F43"/>
    </sheetView>
  </sheetViews>
  <sheetFormatPr defaultColWidth="9.00390625" defaultRowHeight="12.75"/>
  <cols>
    <col min="1" max="1" width="6.625" style="0" customWidth="1"/>
    <col min="2" max="2" width="34.25390625" style="0" customWidth="1"/>
    <col min="3" max="3" width="10.125" style="0" customWidth="1"/>
    <col min="4" max="4" width="21.625" style="0" customWidth="1"/>
    <col min="5" max="5" width="22.125" style="0" customWidth="1"/>
    <col min="6" max="6" width="28.125" style="0" customWidth="1"/>
    <col min="7" max="7" width="25.375" style="0" customWidth="1"/>
    <col min="8" max="8" width="24.00390625" style="0" customWidth="1"/>
    <col min="9" max="9" width="31.125" style="0" customWidth="1"/>
    <col min="10" max="10" width="16.00390625" style="0" customWidth="1"/>
  </cols>
  <sheetData>
    <row r="1" spans="3:6" ht="17.25" customHeight="1">
      <c r="C1" s="5"/>
      <c r="D1" s="5"/>
      <c r="E1" s="5"/>
      <c r="F1" s="39" t="s">
        <v>91</v>
      </c>
    </row>
    <row r="2" spans="2:6" ht="15.75" customHeight="1">
      <c r="B2" s="3"/>
      <c r="C2" s="4"/>
      <c r="D2" s="4"/>
      <c r="E2" s="4"/>
      <c r="F2" s="39" t="s">
        <v>39</v>
      </c>
    </row>
    <row r="3" spans="2:6" ht="15">
      <c r="B3" s="3"/>
      <c r="C3" s="4"/>
      <c r="D3" s="4"/>
      <c r="E3" s="4"/>
      <c r="F3" s="39"/>
    </row>
    <row r="4" spans="2:6" ht="19.5" customHeight="1">
      <c r="B4" s="3"/>
      <c r="C4" s="4"/>
      <c r="D4" s="4"/>
      <c r="E4" s="4"/>
      <c r="F4" s="39" t="s">
        <v>40</v>
      </c>
    </row>
    <row r="5" spans="2:6" ht="22.5" customHeight="1">
      <c r="B5" s="3"/>
      <c r="C5" s="4"/>
      <c r="D5" s="4"/>
      <c r="E5" s="4"/>
      <c r="F5" s="39" t="s">
        <v>36</v>
      </c>
    </row>
    <row r="6" spans="2:6" ht="20.25" customHeight="1">
      <c r="B6" s="3"/>
      <c r="C6" s="4"/>
      <c r="D6" s="4"/>
      <c r="E6" s="4"/>
      <c r="F6" s="4"/>
    </row>
    <row r="7" spans="1:9" ht="42" customHeight="1">
      <c r="A7" s="79" t="s">
        <v>90</v>
      </c>
      <c r="B7" s="79"/>
      <c r="C7" s="79"/>
      <c r="D7" s="79"/>
      <c r="E7" s="79"/>
      <c r="F7" s="79"/>
      <c r="G7" s="34"/>
      <c r="H7" s="34"/>
      <c r="I7" s="34"/>
    </row>
    <row r="8" spans="1:9" ht="20.25" customHeight="1">
      <c r="A8" s="40"/>
      <c r="B8" s="40"/>
      <c r="C8" s="40"/>
      <c r="D8" s="40"/>
      <c r="E8" s="40"/>
      <c r="F8" s="40"/>
      <c r="G8" s="40"/>
      <c r="H8" s="40"/>
      <c r="I8" s="40"/>
    </row>
    <row r="9" spans="1:9" ht="60.75" customHeight="1">
      <c r="A9" s="6" t="s">
        <v>5</v>
      </c>
      <c r="B9" s="6" t="s">
        <v>0</v>
      </c>
      <c r="C9" s="6" t="s">
        <v>75</v>
      </c>
      <c r="D9" s="6" t="s">
        <v>76</v>
      </c>
      <c r="E9" s="6" t="s">
        <v>77</v>
      </c>
      <c r="F9" s="6" t="s">
        <v>12</v>
      </c>
      <c r="G9" s="36"/>
      <c r="I9" s="1"/>
    </row>
    <row r="10" spans="1:8" ht="43.5" customHeight="1">
      <c r="A10" s="71">
        <v>1</v>
      </c>
      <c r="B10" s="8" t="s">
        <v>79</v>
      </c>
      <c r="C10" s="70">
        <v>11736.5</v>
      </c>
      <c r="D10" s="55">
        <f>989675.36+2599335.1+84634.65+13823.72+642258.34</f>
        <v>4329727.17</v>
      </c>
      <c r="E10" s="72">
        <v>4143169.51</v>
      </c>
      <c r="F10" s="73" t="s">
        <v>78</v>
      </c>
      <c r="G10" s="22"/>
      <c r="H10" s="1"/>
    </row>
    <row r="11" spans="1:8" ht="18.75" customHeight="1">
      <c r="A11" s="71"/>
      <c r="B11" s="8" t="s">
        <v>80</v>
      </c>
      <c r="C11" s="70"/>
      <c r="D11" s="55">
        <f>D10-D12</f>
        <v>3342452.79</v>
      </c>
      <c r="E11" s="72"/>
      <c r="F11" s="73"/>
      <c r="G11" s="22"/>
      <c r="H11" s="1"/>
    </row>
    <row r="12" spans="1:8" ht="19.5" customHeight="1">
      <c r="A12" s="71"/>
      <c r="B12" s="8" t="s">
        <v>81</v>
      </c>
      <c r="C12" s="70"/>
      <c r="D12" s="55">
        <f>C10*7.01*12</f>
        <v>987274.3799999999</v>
      </c>
      <c r="E12" s="72"/>
      <c r="F12" s="73"/>
      <c r="G12" s="22"/>
      <c r="H12" s="1"/>
    </row>
    <row r="13" spans="1:9" ht="22.5" customHeight="1">
      <c r="A13" s="74"/>
      <c r="B13" s="74"/>
      <c r="C13" s="74"/>
      <c r="D13" s="74"/>
      <c r="E13" s="28"/>
      <c r="F13" s="28"/>
      <c r="G13" s="28"/>
      <c r="H13" s="28"/>
      <c r="I13" s="28"/>
    </row>
    <row r="14" spans="1:9" ht="42.75" customHeight="1">
      <c r="A14" s="6" t="s">
        <v>5</v>
      </c>
      <c r="B14" s="6" t="s">
        <v>0</v>
      </c>
      <c r="C14" s="6" t="s">
        <v>82</v>
      </c>
      <c r="D14" s="6" t="s">
        <v>83</v>
      </c>
      <c r="E14" s="38"/>
      <c r="F14" s="38"/>
      <c r="G14" s="28"/>
      <c r="H14" s="28"/>
      <c r="I14" s="28"/>
    </row>
    <row r="15" spans="1:9" ht="35.25" customHeight="1">
      <c r="A15" s="7" t="s">
        <v>13</v>
      </c>
      <c r="B15" s="41" t="s">
        <v>41</v>
      </c>
      <c r="C15" s="42">
        <f>5.37+3.67</f>
        <v>9.04</v>
      </c>
      <c r="D15" s="57">
        <f>D16+D17+D18+D19+D21+D20+D22</f>
        <v>1546649.01</v>
      </c>
      <c r="E15" s="43"/>
      <c r="F15" s="43"/>
      <c r="G15" s="44"/>
      <c r="H15" s="44"/>
      <c r="I15" s="29"/>
    </row>
    <row r="16" spans="1:9" ht="18.75" customHeight="1">
      <c r="A16" s="7"/>
      <c r="B16" s="8" t="s">
        <v>42</v>
      </c>
      <c r="C16" s="11"/>
      <c r="D16" s="58">
        <f>796706.26-160000-80000</f>
        <v>556706.26</v>
      </c>
      <c r="E16" s="1"/>
      <c r="F16" s="1"/>
      <c r="H16" s="69"/>
      <c r="I16" s="29"/>
    </row>
    <row r="17" spans="1:9" ht="17.25" customHeight="1">
      <c r="A17" s="7"/>
      <c r="B17" s="8" t="s">
        <v>43</v>
      </c>
      <c r="C17" s="11"/>
      <c r="D17" s="58">
        <f>341445.54-40000-20000</f>
        <v>281445.54</v>
      </c>
      <c r="E17" s="1"/>
      <c r="F17" s="1"/>
      <c r="H17" s="69"/>
      <c r="I17" s="29"/>
    </row>
    <row r="18" spans="1:9" ht="16.5" customHeight="1">
      <c r="A18" s="7"/>
      <c r="B18" s="8" t="s">
        <v>44</v>
      </c>
      <c r="C18" s="11"/>
      <c r="D18" s="58">
        <f>495+139+177+600+615+13366.8+28+67+64.99+17+52+47+6349.34+1056.01+72.78+2430+113+856+26259.84+2922.24+995.15+22455+12000+980+209+116+340+37+15.53+66+550+272.94+79+44+16502.99</f>
        <v>110390.61</v>
      </c>
      <c r="E18" s="1"/>
      <c r="F18" s="1"/>
      <c r="G18" s="44"/>
      <c r="H18" s="44"/>
      <c r="I18" s="29"/>
    </row>
    <row r="19" spans="1:9" ht="30" customHeight="1">
      <c r="A19" s="7"/>
      <c r="B19" s="8" t="s">
        <v>45</v>
      </c>
      <c r="C19" s="11"/>
      <c r="D19" s="58">
        <f>6412.39+8000</f>
        <v>14412.39</v>
      </c>
      <c r="E19" s="1"/>
      <c r="F19" s="1"/>
      <c r="G19" s="44"/>
      <c r="H19" s="45"/>
      <c r="I19" s="29"/>
    </row>
    <row r="20" spans="1:9" ht="30" customHeight="1">
      <c r="A20" s="7"/>
      <c r="B20" s="8" t="s">
        <v>46</v>
      </c>
      <c r="C20" s="11"/>
      <c r="D20" s="58">
        <f>7981.34</f>
        <v>7981.34</v>
      </c>
      <c r="E20" s="1"/>
      <c r="F20" s="1"/>
      <c r="G20" s="44"/>
      <c r="H20" s="45"/>
      <c r="I20" s="29"/>
    </row>
    <row r="21" spans="1:9" ht="30" customHeight="1" hidden="1">
      <c r="A21" s="7"/>
      <c r="B21" s="8" t="s">
        <v>47</v>
      </c>
      <c r="C21" s="11"/>
      <c r="D21" s="58"/>
      <c r="E21" s="1"/>
      <c r="F21" s="1"/>
      <c r="G21" s="44"/>
      <c r="H21" s="45"/>
      <c r="I21" s="29"/>
    </row>
    <row r="22" spans="1:9" ht="17.25" customHeight="1">
      <c r="A22" s="7"/>
      <c r="B22" s="8" t="s">
        <v>68</v>
      </c>
      <c r="C22" s="11"/>
      <c r="D22" s="58">
        <f>36254.2+239458.67+300000</f>
        <v>575712.87</v>
      </c>
      <c r="E22" s="1"/>
      <c r="F22" s="1"/>
      <c r="G22" s="44"/>
      <c r="H22" s="45"/>
      <c r="I22" s="29"/>
    </row>
    <row r="23" spans="1:9" ht="17.25" customHeight="1">
      <c r="A23" s="7"/>
      <c r="B23" s="41" t="s">
        <v>48</v>
      </c>
      <c r="C23" s="46">
        <v>0.1</v>
      </c>
      <c r="D23" s="59">
        <f>4971.03+8278.8</f>
        <v>13249.829999999998</v>
      </c>
      <c r="E23" s="1"/>
      <c r="F23" s="1"/>
      <c r="G23" s="44"/>
      <c r="H23" s="44"/>
      <c r="I23" s="29"/>
    </row>
    <row r="24" spans="1:9" ht="30" customHeight="1">
      <c r="A24" s="7"/>
      <c r="B24" s="41" t="s">
        <v>49</v>
      </c>
      <c r="C24" s="46">
        <f>4.39+1.64+0.98</f>
        <v>7.01</v>
      </c>
      <c r="D24" s="59">
        <f>D25+D26+D28+D29+D30+D31+D27</f>
        <v>1004252.8099999999</v>
      </c>
      <c r="E24" s="43"/>
      <c r="F24" s="22"/>
      <c r="G24" s="44"/>
      <c r="H24" s="44"/>
      <c r="I24" s="29"/>
    </row>
    <row r="25" spans="1:9" ht="17.25" customHeight="1">
      <c r="A25" s="7"/>
      <c r="B25" s="8" t="s">
        <v>50</v>
      </c>
      <c r="C25" s="11"/>
      <c r="D25" s="58">
        <f>84053.12+503572.57</f>
        <v>587625.69</v>
      </c>
      <c r="E25" s="1"/>
      <c r="F25" s="1"/>
      <c r="H25" s="69"/>
      <c r="I25" s="29"/>
    </row>
    <row r="26" spans="1:9" ht="17.25" customHeight="1">
      <c r="A26" s="7"/>
      <c r="B26" s="8" t="s">
        <v>43</v>
      </c>
      <c r="C26" s="11"/>
      <c r="D26" s="58">
        <f>215816.52+16978.73</f>
        <v>232795.25</v>
      </c>
      <c r="E26" s="1"/>
      <c r="F26" s="1"/>
      <c r="H26" s="69"/>
      <c r="I26" s="29"/>
    </row>
    <row r="27" spans="1:9" ht="17.25" customHeight="1">
      <c r="A27" s="7"/>
      <c r="B27" s="8" t="s">
        <v>44</v>
      </c>
      <c r="C27" s="11"/>
      <c r="D27" s="58">
        <v>90291.26</v>
      </c>
      <c r="E27" s="1"/>
      <c r="F27" s="1"/>
      <c r="H27" s="44"/>
      <c r="I27" s="29"/>
    </row>
    <row r="28" spans="1:9" ht="17.25" customHeight="1">
      <c r="A28" s="7"/>
      <c r="B28" s="8" t="s">
        <v>51</v>
      </c>
      <c r="C28" s="11"/>
      <c r="D28" s="58">
        <f>3500+10000</f>
        <v>13500</v>
      </c>
      <c r="E28" s="1"/>
      <c r="F28" s="1"/>
      <c r="G28" s="44"/>
      <c r="H28" s="44"/>
      <c r="I28" s="29"/>
    </row>
    <row r="29" spans="1:9" ht="17.25" customHeight="1">
      <c r="A29" s="7"/>
      <c r="B29" s="8" t="s">
        <v>52</v>
      </c>
      <c r="C29" s="11"/>
      <c r="D29" s="58">
        <f>47828.46</f>
        <v>47828.46</v>
      </c>
      <c r="E29" s="1"/>
      <c r="F29" s="1"/>
      <c r="G29" s="44"/>
      <c r="H29" s="44"/>
      <c r="I29" s="29"/>
    </row>
    <row r="30" spans="1:9" ht="17.25" customHeight="1">
      <c r="A30" s="7"/>
      <c r="B30" s="8" t="s">
        <v>53</v>
      </c>
      <c r="C30" s="11"/>
      <c r="D30" s="58">
        <f>32212.15</f>
        <v>32212.15</v>
      </c>
      <c r="E30" s="1"/>
      <c r="F30" s="1"/>
      <c r="G30" s="44"/>
      <c r="H30" s="44"/>
      <c r="I30" s="29"/>
    </row>
    <row r="31" spans="1:9" ht="17.25" customHeight="1" hidden="1">
      <c r="A31" s="7"/>
      <c r="B31" s="8" t="s">
        <v>54</v>
      </c>
      <c r="C31" s="11"/>
      <c r="D31" s="58"/>
      <c r="E31" s="1"/>
      <c r="F31" s="1"/>
      <c r="G31" s="44"/>
      <c r="H31" s="44"/>
      <c r="I31" s="29"/>
    </row>
    <row r="32" spans="1:9" ht="17.25" customHeight="1">
      <c r="A32" s="7" t="s">
        <v>14</v>
      </c>
      <c r="B32" s="41" t="s">
        <v>10</v>
      </c>
      <c r="C32" s="42">
        <v>5.96</v>
      </c>
      <c r="D32" s="59">
        <f>492314.64</f>
        <v>492314.64</v>
      </c>
      <c r="E32" s="1"/>
      <c r="F32" s="1"/>
      <c r="G32" s="44"/>
      <c r="H32" s="44"/>
      <c r="I32" s="1"/>
    </row>
    <row r="33" spans="1:10" ht="45.75" customHeight="1">
      <c r="A33" s="7" t="s">
        <v>15</v>
      </c>
      <c r="B33" s="41" t="s">
        <v>55</v>
      </c>
      <c r="C33" s="42">
        <v>1.36</v>
      </c>
      <c r="D33" s="59">
        <f>294407.48</f>
        <v>294407.48</v>
      </c>
      <c r="E33" s="1"/>
      <c r="F33" s="1"/>
      <c r="G33" s="44"/>
      <c r="H33" s="44"/>
      <c r="I33" s="1"/>
      <c r="J33" s="12"/>
    </row>
    <row r="34" spans="1:9" ht="33.75" customHeight="1">
      <c r="A34" s="7" t="s">
        <v>16</v>
      </c>
      <c r="B34" s="41" t="s">
        <v>56</v>
      </c>
      <c r="C34" s="42">
        <v>2.84</v>
      </c>
      <c r="D34" s="59">
        <f>D35+D36+D37+D38</f>
        <v>399979.92000000004</v>
      </c>
      <c r="E34" s="43"/>
      <c r="F34" s="22"/>
      <c r="G34" s="44"/>
      <c r="H34" s="44"/>
      <c r="I34" s="1"/>
    </row>
    <row r="35" spans="1:9" ht="18" customHeight="1">
      <c r="A35" s="7"/>
      <c r="B35" s="8" t="s">
        <v>57</v>
      </c>
      <c r="C35" s="11"/>
      <c r="D35" s="58">
        <v>165118.81</v>
      </c>
      <c r="E35" s="1"/>
      <c r="F35" s="1"/>
      <c r="H35" s="45"/>
      <c r="I35" s="1"/>
    </row>
    <row r="36" spans="1:9" ht="18" customHeight="1">
      <c r="A36" s="7"/>
      <c r="B36" s="8" t="s">
        <v>58</v>
      </c>
      <c r="C36" s="11"/>
      <c r="D36" s="58">
        <v>70765.2</v>
      </c>
      <c r="E36" s="1"/>
      <c r="F36" s="1"/>
      <c r="H36" s="47"/>
      <c r="I36" s="1"/>
    </row>
    <row r="37" spans="1:9" ht="17.25" customHeight="1">
      <c r="A37" s="7"/>
      <c r="B37" s="8" t="s">
        <v>59</v>
      </c>
      <c r="C37" s="11"/>
      <c r="D37" s="58">
        <f>89463.62+4696+301.14+3767.2+1051.38+560.5+3444.86+3444.86+503.27+500+500+35+35+162.84+4796.52+9580+5500+6300</f>
        <v>134642.19</v>
      </c>
      <c r="E37" s="1"/>
      <c r="F37" s="1"/>
      <c r="H37" s="44"/>
      <c r="I37" s="1"/>
    </row>
    <row r="38" spans="1:9" ht="15.75" customHeight="1">
      <c r="A38" s="7"/>
      <c r="B38" s="8" t="s">
        <v>60</v>
      </c>
      <c r="C38" s="11"/>
      <c r="D38" s="58">
        <f>29453.72</f>
        <v>29453.72</v>
      </c>
      <c r="E38" s="1"/>
      <c r="F38" s="1"/>
      <c r="H38" s="44"/>
      <c r="I38" s="1"/>
    </row>
    <row r="39" spans="1:9" ht="17.25" customHeight="1">
      <c r="A39" s="7" t="s">
        <v>38</v>
      </c>
      <c r="B39" s="41" t="s">
        <v>6</v>
      </c>
      <c r="C39" s="42">
        <v>4.66</v>
      </c>
      <c r="D39" s="59">
        <f>461958.69+193040.41</f>
        <v>654999.1</v>
      </c>
      <c r="E39" s="1"/>
      <c r="F39" s="1"/>
      <c r="G39" s="44"/>
      <c r="H39" s="45"/>
      <c r="I39" s="1"/>
    </row>
    <row r="40" spans="1:9" ht="19.5" customHeight="1">
      <c r="A40" s="7" t="s">
        <v>17</v>
      </c>
      <c r="B40" s="46" t="s">
        <v>1</v>
      </c>
      <c r="C40" s="11"/>
      <c r="D40" s="60">
        <f>D15+D23+D24+D32+D33+D34+D39</f>
        <v>4405852.79</v>
      </c>
      <c r="E40" s="1"/>
      <c r="F40" s="1"/>
      <c r="G40" s="44"/>
      <c r="H40" s="44"/>
      <c r="I40" s="1"/>
    </row>
    <row r="41" spans="1:9" ht="23.25" customHeight="1">
      <c r="A41" s="7"/>
      <c r="B41" s="30" t="s">
        <v>61</v>
      </c>
      <c r="C41" s="31"/>
      <c r="D41" s="61">
        <f>D10-D40</f>
        <v>-76125.62000000011</v>
      </c>
      <c r="E41" s="1"/>
      <c r="F41" s="48"/>
      <c r="G41" s="48"/>
      <c r="H41" s="44"/>
      <c r="I41" s="1"/>
    </row>
    <row r="42" spans="1:9" ht="35.25" customHeight="1">
      <c r="A42" s="49"/>
      <c r="B42" s="50"/>
      <c r="C42" s="50"/>
      <c r="D42" s="50"/>
      <c r="E42" s="50"/>
      <c r="F42" s="50"/>
      <c r="G42" s="28"/>
      <c r="H42" s="28"/>
      <c r="I42" s="1"/>
    </row>
    <row r="43" spans="1:9" ht="47.25" customHeight="1">
      <c r="A43" s="6" t="s">
        <v>5</v>
      </c>
      <c r="B43" s="6" t="s">
        <v>0</v>
      </c>
      <c r="C43" s="80" t="s">
        <v>87</v>
      </c>
      <c r="D43" s="80"/>
      <c r="E43" s="6" t="s">
        <v>88</v>
      </c>
      <c r="F43" s="6" t="s">
        <v>89</v>
      </c>
      <c r="G43" s="1"/>
      <c r="H43" s="1"/>
      <c r="I43" s="23"/>
    </row>
    <row r="44" spans="1:9" ht="28.5" customHeight="1">
      <c r="A44" s="6">
        <v>3</v>
      </c>
      <c r="B44" s="8" t="s">
        <v>84</v>
      </c>
      <c r="C44" s="63">
        <v>672757.05</v>
      </c>
      <c r="D44" s="64"/>
      <c r="E44" s="62">
        <v>672757.05</v>
      </c>
      <c r="F44" s="62">
        <v>100173.45</v>
      </c>
      <c r="H44" s="1"/>
      <c r="I44" s="23"/>
    </row>
    <row r="45" spans="1:9" ht="23.25" customHeight="1">
      <c r="A45" s="7">
        <v>4</v>
      </c>
      <c r="B45" s="8" t="s">
        <v>85</v>
      </c>
      <c r="C45" s="65">
        <v>82944</v>
      </c>
      <c r="D45" s="66"/>
      <c r="E45" s="56">
        <v>79119.82</v>
      </c>
      <c r="F45" s="56">
        <v>1663.85</v>
      </c>
      <c r="I45" s="1"/>
    </row>
    <row r="46" spans="1:9" ht="25.5" customHeight="1">
      <c r="A46" s="6">
        <v>5</v>
      </c>
      <c r="B46" s="14" t="s">
        <v>86</v>
      </c>
      <c r="C46" s="67">
        <v>691200</v>
      </c>
      <c r="D46" s="68"/>
      <c r="E46" s="56">
        <v>935000</v>
      </c>
      <c r="F46" s="56">
        <v>10697.87</v>
      </c>
      <c r="I46" s="1"/>
    </row>
    <row r="47" spans="1:9" ht="21" customHeight="1">
      <c r="A47" s="33"/>
      <c r="B47" s="32"/>
      <c r="C47" s="32"/>
      <c r="D47" s="32"/>
      <c r="E47" s="32"/>
      <c r="F47" s="32"/>
      <c r="G47" s="32"/>
      <c r="H47" s="32"/>
      <c r="I47" s="32"/>
    </row>
    <row r="48" spans="1:9" s="2" customFormat="1" ht="46.5" customHeight="1" hidden="1">
      <c r="A48" s="71">
        <v>6</v>
      </c>
      <c r="B48" s="7" t="s">
        <v>3</v>
      </c>
      <c r="C48" s="7" t="s">
        <v>4</v>
      </c>
      <c r="D48" s="6" t="s">
        <v>37</v>
      </c>
      <c r="E48" s="6" t="s">
        <v>35</v>
      </c>
      <c r="F48" s="6" t="s">
        <v>11</v>
      </c>
      <c r="G48" s="6" t="s">
        <v>12</v>
      </c>
      <c r="H48" s="35"/>
      <c r="I48" s="36"/>
    </row>
    <row r="49" spans="1:9" s="2" customFormat="1" ht="16.5" customHeight="1" hidden="1">
      <c r="A49" s="71"/>
      <c r="B49" s="13" t="s">
        <v>2</v>
      </c>
      <c r="C49" s="9" t="s">
        <v>26</v>
      </c>
      <c r="D49" s="9">
        <f>8580475.08</f>
        <v>8580475.08</v>
      </c>
      <c r="E49" s="9">
        <v>6687357.84</v>
      </c>
      <c r="F49" s="9">
        <f aca="true" t="shared" si="0" ref="F49:F54">D49-E49</f>
        <v>1893117.2400000002</v>
      </c>
      <c r="G49" s="16"/>
      <c r="H49" s="37"/>
      <c r="I49" s="35"/>
    </row>
    <row r="50" spans="1:9" s="2" customFormat="1" ht="14.25" customHeight="1" hidden="1">
      <c r="A50" s="71"/>
      <c r="B50" s="13" t="s">
        <v>7</v>
      </c>
      <c r="C50" s="9" t="s">
        <v>26</v>
      </c>
      <c r="D50" s="9">
        <f>145669.77+840015.75+9814.38+929062.23+1712.81+9858.72</f>
        <v>1936133.66</v>
      </c>
      <c r="E50" s="9">
        <v>2792704.46</v>
      </c>
      <c r="F50" s="9">
        <f t="shared" si="0"/>
        <v>-856570.8</v>
      </c>
      <c r="G50" s="16"/>
      <c r="H50" s="37"/>
      <c r="I50" s="35"/>
    </row>
    <row r="51" spans="1:9" ht="14.25" customHeight="1" hidden="1">
      <c r="A51" s="71"/>
      <c r="B51" s="13" t="s">
        <v>8</v>
      </c>
      <c r="C51" s="9" t="s">
        <v>26</v>
      </c>
      <c r="D51" s="9">
        <f>3534.16+499921.88</f>
        <v>503456.04</v>
      </c>
      <c r="E51" s="9">
        <v>584218.3</v>
      </c>
      <c r="F51" s="9">
        <f t="shared" si="0"/>
        <v>-80762.26000000007</v>
      </c>
      <c r="G51" s="10"/>
      <c r="H51" s="37"/>
      <c r="I51" s="1"/>
    </row>
    <row r="52" spans="1:9" ht="14.25" customHeight="1" hidden="1">
      <c r="A52" s="71"/>
      <c r="B52" s="13" t="s">
        <v>9</v>
      </c>
      <c r="C52" s="9" t="s">
        <v>26</v>
      </c>
      <c r="D52" s="9">
        <f>4140.92+494818.41</f>
        <v>498959.32999999996</v>
      </c>
      <c r="E52" s="9">
        <v>632365.67</v>
      </c>
      <c r="F52" s="9">
        <f t="shared" si="0"/>
        <v>-133406.34000000008</v>
      </c>
      <c r="G52" s="10"/>
      <c r="H52" s="37"/>
      <c r="I52" s="1"/>
    </row>
    <row r="53" spans="1:9" ht="14.25" customHeight="1" hidden="1">
      <c r="A53" s="71"/>
      <c r="B53" s="13" t="s">
        <v>18</v>
      </c>
      <c r="C53" s="9" t="s">
        <v>26</v>
      </c>
      <c r="D53" s="9">
        <f>350331.98+3266929.12</f>
        <v>3617261.1</v>
      </c>
      <c r="E53" s="9">
        <v>3773952.2</v>
      </c>
      <c r="F53" s="9">
        <f t="shared" si="0"/>
        <v>-156691.1000000001</v>
      </c>
      <c r="G53" s="10"/>
      <c r="H53" s="37"/>
      <c r="I53" s="1"/>
    </row>
    <row r="54" spans="1:9" ht="19.5" customHeight="1" hidden="1">
      <c r="A54" s="71"/>
      <c r="B54" s="17" t="s">
        <v>19</v>
      </c>
      <c r="C54" s="18"/>
      <c r="D54" s="19">
        <f>SUM(D49:D53)</f>
        <v>15136285.209999999</v>
      </c>
      <c r="E54" s="19">
        <f>E49+E50+E51+E52+E53</f>
        <v>14470598.470000003</v>
      </c>
      <c r="F54" s="9">
        <f t="shared" si="0"/>
        <v>665686.7399999965</v>
      </c>
      <c r="G54" s="10"/>
      <c r="H54" s="37"/>
      <c r="I54" s="1"/>
    </row>
    <row r="55" spans="1:9" ht="16.5" customHeight="1" hidden="1">
      <c r="A55" s="74"/>
      <c r="B55" s="74"/>
      <c r="C55" s="74"/>
      <c r="D55" s="20"/>
      <c r="E55" s="21"/>
      <c r="F55" s="21"/>
      <c r="G55" s="22"/>
      <c r="H55" s="22"/>
      <c r="I55" s="23"/>
    </row>
    <row r="56" ht="12" customHeight="1" hidden="1">
      <c r="A56" s="1"/>
    </row>
    <row r="57" spans="1:8" ht="19.5" customHeight="1" hidden="1">
      <c r="A57" s="75" t="s">
        <v>62</v>
      </c>
      <c r="B57" s="75"/>
      <c r="C57" s="75"/>
      <c r="D57" s="75"/>
      <c r="E57" s="75"/>
      <c r="F57" s="75"/>
      <c r="G57" s="27"/>
      <c r="H57" s="12"/>
    </row>
    <row r="58" ht="12.75" hidden="1"/>
    <row r="59" spans="1:6" ht="74.25" customHeight="1" hidden="1">
      <c r="A59" s="24" t="s">
        <v>20</v>
      </c>
      <c r="B59" s="24" t="s">
        <v>21</v>
      </c>
      <c r="C59" s="24" t="s">
        <v>22</v>
      </c>
      <c r="D59" s="15" t="s">
        <v>23</v>
      </c>
      <c r="E59" s="15" t="s">
        <v>34</v>
      </c>
      <c r="F59" s="15" t="s">
        <v>24</v>
      </c>
    </row>
    <row r="60" spans="1:7" ht="15.75" customHeight="1" hidden="1">
      <c r="A60" s="24">
        <v>1</v>
      </c>
      <c r="B60" s="24" t="s">
        <v>25</v>
      </c>
      <c r="C60" s="76" t="s">
        <v>26</v>
      </c>
      <c r="D60" s="25">
        <f>215755.35+11710765.29+8126483.73+41571.09+104173.2+453991.35</f>
        <v>20652740.009999998</v>
      </c>
      <c r="E60" s="25">
        <f>86341.43+7764626.69-101.29+432643.15</f>
        <v>8283509.98</v>
      </c>
      <c r="F60" s="25">
        <f aca="true" t="shared" si="1" ref="F60:F67">E60-D60</f>
        <v>-12369230.029999997</v>
      </c>
      <c r="G60" s="26"/>
    </row>
    <row r="61" spans="1:7" ht="15.75" customHeight="1" hidden="1">
      <c r="A61" s="24">
        <v>2</v>
      </c>
      <c r="B61" s="24" t="s">
        <v>27</v>
      </c>
      <c r="C61" s="76"/>
      <c r="D61" s="25">
        <f>277895.13+910425.94+294688.18+8832.94+9858.72+827196.6+1712.81+54696.48+143447.21+15626.49+18965.63+2002.9+12819.15+5665.12+2222.56</f>
        <v>2586055.86</v>
      </c>
      <c r="E61" s="25">
        <f>1040307.92+12812.36+4319.42+595511.04+750.44+3742.93+103329.38+24847.64+9640.4+344.59+1672.68</f>
        <v>1797278.7999999996</v>
      </c>
      <c r="F61" s="25">
        <f t="shared" si="1"/>
        <v>-788777.0600000003</v>
      </c>
      <c r="G61" s="26"/>
    </row>
    <row r="62" spans="1:7" ht="15.75" customHeight="1" hidden="1">
      <c r="A62" s="24">
        <v>3</v>
      </c>
      <c r="B62" s="24" t="s">
        <v>28</v>
      </c>
      <c r="C62" s="76"/>
      <c r="D62" s="25">
        <f>10393.6+97683.67+491811.38+56358.58+3534.16+1296.66+4565.02+16943.61+368.45</f>
        <v>682955.13</v>
      </c>
      <c r="E62" s="25">
        <f>840.6+491805.57+3051.1+115.83+17364.85</f>
        <v>513177.94999999995</v>
      </c>
      <c r="F62" s="25">
        <f t="shared" si="1"/>
        <v>-169777.18000000005</v>
      </c>
      <c r="G62" s="26"/>
    </row>
    <row r="63" spans="1:7" ht="15.75" customHeight="1" hidden="1">
      <c r="A63" s="24">
        <v>4</v>
      </c>
      <c r="B63" s="24" t="s">
        <v>29</v>
      </c>
      <c r="C63" s="76"/>
      <c r="D63" s="25">
        <f>12796.14+90828.89+486550.38+67996.67+4140.92+1300.77+4434.98+13888.69+447.6</f>
        <v>682385.04</v>
      </c>
      <c r="E63" s="25">
        <f>995.1+473082.79+3593.73+108.77+14337.98</f>
        <v>492118.36999999994</v>
      </c>
      <c r="F63" s="25">
        <f t="shared" si="1"/>
        <v>-190266.6700000001</v>
      </c>
      <c r="G63" s="26"/>
    </row>
    <row r="64" spans="1:7" ht="15.75" customHeight="1" hidden="1">
      <c r="A64" s="24">
        <v>5</v>
      </c>
      <c r="B64" s="24" t="s">
        <v>18</v>
      </c>
      <c r="C64" s="76"/>
      <c r="D64" s="25">
        <f>2569.21+5300.12+96303.4+331817.41+474289.67+2564105.13+450.14+755.73+9439.12+18514.57+432555.15+716839.23</f>
        <v>4652938.88</v>
      </c>
      <c r="E64" s="25">
        <f>1999.36+1693.68+497558.89+2445387.65+148.89-234+33681.01+716597.16</f>
        <v>3696832.64</v>
      </c>
      <c r="F64" s="25">
        <f t="shared" si="1"/>
        <v>-956106.2399999998</v>
      </c>
      <c r="G64" s="26"/>
    </row>
    <row r="65" spans="1:7" ht="21.75" customHeight="1" hidden="1">
      <c r="A65" s="24">
        <v>1</v>
      </c>
      <c r="B65" s="24" t="s">
        <v>30</v>
      </c>
      <c r="C65" s="76"/>
      <c r="D65" s="25">
        <f>-22369.08+176256-17.5</f>
        <v>153869.41999999998</v>
      </c>
      <c r="E65" s="25">
        <f>163104.55-17.5</f>
        <v>163087.05</v>
      </c>
      <c r="F65" s="25">
        <f t="shared" si="1"/>
        <v>9217.630000000005</v>
      </c>
      <c r="G65" s="26"/>
    </row>
    <row r="66" spans="1:7" ht="20.25" customHeight="1" hidden="1">
      <c r="A66" s="24">
        <v>2</v>
      </c>
      <c r="B66" s="24" t="s">
        <v>31</v>
      </c>
      <c r="C66" s="76"/>
      <c r="D66" s="25">
        <f>1374760.82+76711.44</f>
        <v>1451472.26</v>
      </c>
      <c r="E66" s="25">
        <f>1204393.76+61760.08</f>
        <v>1266153.84</v>
      </c>
      <c r="F66" s="25">
        <f t="shared" si="1"/>
        <v>-185318.41999999993</v>
      </c>
      <c r="G66" s="26"/>
    </row>
    <row r="67" spans="1:7" ht="19.5" customHeight="1" hidden="1">
      <c r="A67" s="24">
        <v>3</v>
      </c>
      <c r="B67" s="24" t="s">
        <v>32</v>
      </c>
      <c r="C67" s="76"/>
      <c r="D67" s="25">
        <f>95654.32+942741.98+635980.46+7754945.87+9022.63+16309.61+52489.92+135235.57+432840.84+5268</f>
        <v>10080489.200000001</v>
      </c>
      <c r="E67" s="25">
        <f>929070.31+7632986.04+12295.46+52508.98+429350.11+1384.89</f>
        <v>9057595.790000001</v>
      </c>
      <c r="F67" s="25">
        <f t="shared" si="1"/>
        <v>-1022893.4100000001</v>
      </c>
      <c r="G67" s="26"/>
    </row>
    <row r="68" spans="1:7" ht="44.25" customHeight="1" hidden="1">
      <c r="A68" s="77" t="s">
        <v>63</v>
      </c>
      <c r="B68" s="78"/>
      <c r="C68" s="76"/>
      <c r="D68" s="51">
        <f>SUM(D65:D67)</f>
        <v>11685830.88</v>
      </c>
      <c r="E68" s="51">
        <f>SUM(E65:E67)</f>
        <v>10486836.680000002</v>
      </c>
      <c r="F68" s="51">
        <f>SUM(F65:F67)</f>
        <v>-1198994.2000000002</v>
      </c>
      <c r="G68" s="22"/>
    </row>
    <row r="69" spans="2:7" ht="12.75">
      <c r="B69" s="12"/>
      <c r="G69" s="12"/>
    </row>
  </sheetData>
  <sheetProtection/>
  <mergeCells count="17">
    <mergeCell ref="C60:C68"/>
    <mergeCell ref="A68:B68"/>
    <mergeCell ref="A7:F7"/>
    <mergeCell ref="A13:D13"/>
    <mergeCell ref="C43:D43"/>
    <mergeCell ref="A10:A12"/>
    <mergeCell ref="E10:E12"/>
    <mergeCell ref="F10:F12"/>
    <mergeCell ref="A48:A54"/>
    <mergeCell ref="A55:C55"/>
    <mergeCell ref="A57:F57"/>
    <mergeCell ref="C44:D44"/>
    <mergeCell ref="C45:D45"/>
    <mergeCell ref="C46:D46"/>
    <mergeCell ref="H16:H17"/>
    <mergeCell ref="H25:H26"/>
    <mergeCell ref="C10:C1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zoomScale="90" zoomScaleNormal="90" zoomScalePageLayoutView="0" workbookViewId="0" topLeftCell="A1">
      <selection activeCell="A4" sqref="A4:E4"/>
    </sheetView>
  </sheetViews>
  <sheetFormatPr defaultColWidth="9.00390625" defaultRowHeight="12.75"/>
  <cols>
    <col min="1" max="1" width="36.875" style="0" customWidth="1"/>
    <col min="2" max="2" width="21.125" style="0" customWidth="1"/>
    <col min="3" max="3" width="20.625" style="0" customWidth="1"/>
    <col min="4" max="4" width="19.75390625" style="0" customWidth="1"/>
    <col min="5" max="5" width="19.875" style="0" customWidth="1"/>
    <col min="6" max="6" width="12.25390625" style="0" bestFit="1" customWidth="1"/>
  </cols>
  <sheetData>
    <row r="2" spans="1:5" ht="22.5" customHeight="1">
      <c r="A2" s="81" t="s">
        <v>74</v>
      </c>
      <c r="B2" s="81"/>
      <c r="C2" s="81"/>
      <c r="D2" s="81"/>
      <c r="E2" s="81"/>
    </row>
    <row r="4" spans="1:5" ht="61.5" customHeight="1">
      <c r="A4" s="24" t="s">
        <v>69</v>
      </c>
      <c r="B4" s="15" t="s">
        <v>70</v>
      </c>
      <c r="C4" s="15" t="s">
        <v>71</v>
      </c>
      <c r="D4" s="15" t="s">
        <v>72</v>
      </c>
      <c r="E4" s="52" t="s">
        <v>73</v>
      </c>
    </row>
    <row r="5" spans="1:5" ht="18" customHeight="1">
      <c r="A5" s="7" t="s">
        <v>64</v>
      </c>
      <c r="B5" s="9">
        <v>4001171.42</v>
      </c>
      <c r="C5" s="10">
        <v>-190520.60999999987</v>
      </c>
      <c r="D5" s="9">
        <v>3138381.12</v>
      </c>
      <c r="E5" s="10">
        <v>121500</v>
      </c>
    </row>
    <row r="6" spans="1:5" ht="18" customHeight="1">
      <c r="A6" s="7" t="s">
        <v>65</v>
      </c>
      <c r="B6" s="9">
        <v>702899.33</v>
      </c>
      <c r="C6" s="10">
        <v>42161.22999999998</v>
      </c>
      <c r="D6" s="9">
        <v>772082.52</v>
      </c>
      <c r="E6" s="10">
        <v>9400</v>
      </c>
    </row>
    <row r="7" spans="1:5" ht="18" customHeight="1">
      <c r="A7" s="7" t="s">
        <v>66</v>
      </c>
      <c r="B7" s="9">
        <v>167005.6</v>
      </c>
      <c r="C7" s="10">
        <v>5393.7300000000105</v>
      </c>
      <c r="D7" s="9">
        <v>344859.33</v>
      </c>
      <c r="E7" s="10">
        <v>1800</v>
      </c>
    </row>
    <row r="8" spans="1:5" ht="18" customHeight="1">
      <c r="A8" s="7" t="s">
        <v>67</v>
      </c>
      <c r="B8" s="9">
        <v>172312.97</v>
      </c>
      <c r="C8" s="10">
        <v>5485.359999999986</v>
      </c>
      <c r="D8" s="9">
        <v>218421.13</v>
      </c>
      <c r="E8" s="10">
        <v>1900</v>
      </c>
    </row>
    <row r="9" spans="1:5" ht="18" customHeight="1">
      <c r="A9" s="7" t="s">
        <v>18</v>
      </c>
      <c r="B9" s="9">
        <v>1457279.28</v>
      </c>
      <c r="C9" s="10">
        <v>-37730.07999999984</v>
      </c>
      <c r="D9" s="9">
        <v>1339838.16</v>
      </c>
      <c r="E9" s="10">
        <v>50500</v>
      </c>
    </row>
    <row r="10" spans="1:5" ht="22.5" customHeight="1">
      <c r="A10" s="7" t="s">
        <v>33</v>
      </c>
      <c r="B10" s="9">
        <f>SUM(B5:B9)</f>
        <v>6500668.6</v>
      </c>
      <c r="C10" s="10">
        <f>SUM(C5:C9)</f>
        <v>-175210.36999999973</v>
      </c>
      <c r="D10" s="10">
        <f>SUM(D5:D9)</f>
        <v>5813582.26</v>
      </c>
      <c r="E10" s="10">
        <f>SUM(E5:E9)</f>
        <v>185100</v>
      </c>
    </row>
    <row r="11" spans="1:3" ht="12.75">
      <c r="A11" s="38"/>
      <c r="B11" s="53"/>
      <c r="C11" s="54"/>
    </row>
    <row r="12" spans="1:3" ht="12.75">
      <c r="A12" s="38"/>
      <c r="B12" s="53"/>
      <c r="C12" s="54"/>
    </row>
    <row r="13" spans="1:3" ht="12.75">
      <c r="A13" s="38"/>
      <c r="B13" s="53"/>
      <c r="C13" s="54"/>
    </row>
    <row r="14" spans="1:3" ht="12.75">
      <c r="A14" s="38"/>
      <c r="B14" s="53"/>
      <c r="C14" s="54"/>
    </row>
    <row r="15" spans="1:3" ht="12.75">
      <c r="A15" s="38"/>
      <c r="B15" s="53"/>
      <c r="C15" s="54"/>
    </row>
    <row r="17" ht="12.75">
      <c r="D17" s="12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Бухгалтер5</cp:lastModifiedBy>
  <cp:lastPrinted>2015-08-05T08:02:08Z</cp:lastPrinted>
  <dcterms:created xsi:type="dcterms:W3CDTF">2010-02-04T08:22:49Z</dcterms:created>
  <dcterms:modified xsi:type="dcterms:W3CDTF">2015-08-05T10:36:04Z</dcterms:modified>
  <cp:category/>
  <cp:version/>
  <cp:contentType/>
  <cp:contentStatus/>
</cp:coreProperties>
</file>